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updateLinks="always" defaultThemeVersion="124226"/>
  <bookViews>
    <workbookView xWindow="14508" yWindow="-12" windowWidth="14316" windowHeight="11028"/>
  </bookViews>
  <sheets>
    <sheet name="лист1" sheetId="1" r:id="rId1"/>
    <sheet name="Лист2" sheetId="2" state="hidden" r:id="rId2"/>
    <sheet name="Лист3" sheetId="3" state="hidden" r:id="rId3"/>
  </sheets>
  <externalReferences>
    <externalReference r:id="rId4"/>
  </externalReferences>
  <definedNames>
    <definedName name="Z_A6C5FD67_5E8F_4CCA_896F_3DAA03E40DE6_.wvu.Rows" localSheetId="0" hidden="1">лист1!$25:$25,лист1!$27:$28</definedName>
  </definedNames>
  <calcPr calcId="145621"/>
  <customWorkbookViews>
    <customWorkbookView name="Руслан - Личное представление" guid="{A6C5FD67-5E8F-4CCA-896F-3DAA03E40DE6}" mergeInterval="0" personalView="1" maximized="1" windowWidth="1916" windowHeight="776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Светлана - Личное представление" guid="{5C0DB97A-7F20-49EC-B48A-1DD24AC667BC}" mergeInterval="0" personalView="1" maximized="1" windowWidth="1276" windowHeight="679" activeSheetId="1"/>
  </customWorkbookViews>
</workbook>
</file>

<file path=xl/calcChain.xml><?xml version="1.0" encoding="utf-8"?>
<calcChain xmlns="http://schemas.openxmlformats.org/spreadsheetml/2006/main">
  <c r="M11" i="1" l="1"/>
  <c r="L25" i="1"/>
  <c r="L11" i="1"/>
  <c r="J28" i="1"/>
  <c r="J25" i="1"/>
  <c r="J22" i="1"/>
  <c r="J21" i="1"/>
  <c r="J20" i="1"/>
  <c r="J18" i="1"/>
  <c r="J16" i="1"/>
  <c r="J11" i="1"/>
  <c r="J10" i="1"/>
  <c r="I28" i="1"/>
  <c r="I11" i="1"/>
  <c r="I10" i="1"/>
  <c r="G25" i="1"/>
  <c r="G23" i="1"/>
  <c r="G17" i="1"/>
  <c r="G11" i="1"/>
  <c r="F25" i="1"/>
  <c r="F23" i="1"/>
  <c r="F17" i="1"/>
  <c r="F13" i="1"/>
  <c r="F11" i="1"/>
  <c r="E28" i="1"/>
  <c r="E25" i="1"/>
  <c r="E22" i="1"/>
  <c r="E21" i="1"/>
  <c r="E17" i="1"/>
  <c r="E12" i="1"/>
  <c r="D28" i="1"/>
  <c r="D27" i="1"/>
  <c r="D25" i="1"/>
  <c r="D20" i="1"/>
  <c r="D18" i="1"/>
  <c r="D17" i="1"/>
  <c r="D16" i="1"/>
  <c r="D14" i="1"/>
  <c r="D12" i="1"/>
  <c r="D11" i="1"/>
  <c r="D10" i="1"/>
  <c r="C28" i="1"/>
  <c r="C11" i="1"/>
  <c r="C10" i="1"/>
  <c r="D19" i="1" l="1"/>
  <c r="B21" i="1"/>
  <c r="B22" i="1"/>
  <c r="E19" i="1" l="1"/>
  <c r="B19" i="1" s="1"/>
  <c r="H21" i="1"/>
  <c r="H22" i="1"/>
  <c r="D15" i="1"/>
  <c r="B25" i="1" l="1"/>
  <c r="H10" i="1"/>
  <c r="C9" i="1" l="1"/>
  <c r="H20" i="1" l="1"/>
  <c r="J19" i="1"/>
  <c r="H19" i="1" s="1"/>
  <c r="B20" i="1"/>
  <c r="H28" i="1"/>
  <c r="H27" i="1"/>
  <c r="J26" i="1"/>
  <c r="E26" i="1"/>
  <c r="C26" i="1"/>
  <c r="C29" i="1" s="1"/>
  <c r="G24" i="1"/>
  <c r="L24" i="1"/>
  <c r="F24" i="1"/>
  <c r="J24" i="1"/>
  <c r="E24" i="1"/>
  <c r="H23" i="1"/>
  <c r="H18" i="1"/>
  <c r="G15" i="1"/>
  <c r="E15" i="1"/>
  <c r="J15" i="1"/>
  <c r="H15" i="1" s="1"/>
  <c r="F15" i="1"/>
  <c r="H14" i="1"/>
  <c r="H13" i="1"/>
  <c r="H12" i="1"/>
  <c r="H11" i="1"/>
  <c r="F9" i="1"/>
  <c r="D24" i="1"/>
  <c r="I9" i="1"/>
  <c r="H9" i="1" s="1"/>
  <c r="D9" i="1"/>
  <c r="H25" i="1"/>
  <c r="I26" i="1"/>
  <c r="H26" i="1" s="1"/>
  <c r="D26" i="1"/>
  <c r="B16" i="1"/>
  <c r="B17" i="1"/>
  <c r="B10" i="1"/>
  <c r="B28" i="1"/>
  <c r="B27" i="1"/>
  <c r="K29" i="1"/>
  <c r="M29" i="1"/>
  <c r="B13" i="1"/>
  <c r="B23" i="1"/>
  <c r="B11" i="1"/>
  <c r="B18" i="1"/>
  <c r="B14" i="1"/>
  <c r="B12" i="1"/>
  <c r="G29" i="1" l="1"/>
  <c r="D29" i="1"/>
  <c r="F29" i="1"/>
  <c r="E29" i="1"/>
  <c r="J29" i="1"/>
  <c r="H24" i="1"/>
  <c r="L29" i="1"/>
  <c r="B15" i="1"/>
  <c r="B24" i="1"/>
  <c r="B26" i="1"/>
  <c r="B9" i="1"/>
  <c r="H29" i="1"/>
  <c r="I29" i="1"/>
  <c r="B29" i="1" l="1"/>
</calcChain>
</file>

<file path=xl/sharedStrings.xml><?xml version="1.0" encoding="utf-8"?>
<sst xmlns="http://schemas.openxmlformats.org/spreadsheetml/2006/main" count="37" uniqueCount="32">
  <si>
    <t>ВН</t>
  </si>
  <si>
    <t>СН I</t>
  </si>
  <si>
    <t>СН II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</si>
  <si>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</si>
  <si>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</si>
  <si>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</si>
  <si>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</si>
  <si>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</si>
  <si>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</si>
  <si>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</si>
  <si>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Кемерово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</si>
  <si>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</si>
  <si>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</si>
  <si>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</si>
  <si>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</si>
  <si>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</si>
  <si>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</si>
  <si>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</si>
  <si>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</si>
  <si>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ЗАО НРЭС"</t>
  </si>
  <si>
    <t>АО "Электросеть"</t>
  </si>
  <si>
    <t>Чебаркуль</t>
  </si>
  <si>
    <t>Челябинск</t>
  </si>
  <si>
    <t xml:space="preserve">ПАО "МРСК Центра и Привольжья"-"Удмуртэнерго" </t>
  </si>
  <si>
    <t xml:space="preserve"> Аксион</t>
  </si>
  <si>
    <t>Ижсталь</t>
  </si>
  <si>
    <t>КорГОК</t>
  </si>
  <si>
    <t xml:space="preserve"> БЗФ</t>
  </si>
  <si>
    <t>Якутуголь</t>
  </si>
  <si>
    <t>Посьет</t>
  </si>
  <si>
    <t>Ванино</t>
  </si>
  <si>
    <t>Полезный отпуск электроэнергии и мощности по тарифным группам в разpезе территориальных сетевых организаций за период февраль 2018г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</si>
</sst>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  <numFmt numFmtId="168" formatCode="_-* #,##0.000\ _₽_-;\-* #,##0.000\ _₽_-;_-* &quot;-&quot;???\ _₽_-;_-@_-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0" tint="-0.249977111117893"/>
      <name val="Times New Roman"/>
      <family val="1"/>
      <charset val="204"/>
    </font>
    <font>
      <b/>
      <sz val="12"/>
      <color theme="4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8" fillId="0" borderId="0" xfId="0" applyFont="1"/>
    <xf numFmtId="165" fontId="2" fillId="0" borderId="0" xfId="0" applyNumberFormat="1" applyFont="1"/>
    <xf numFmtId="0" fontId="2" fillId="0" borderId="0" xfId="0" applyFont="1" applyBorder="1"/>
    <xf numFmtId="0" fontId="8" fillId="0" borderId="0" xfId="0" applyFont="1" applyBorder="1"/>
    <xf numFmtId="0" fontId="9" fillId="0" borderId="0" xfId="2" applyFont="1" applyBorder="1" applyAlignment="1" applyProtection="1">
      <alignment horizontal="center" vertical="center"/>
    </xf>
    <xf numFmtId="3" fontId="12" fillId="2" borderId="0" xfId="2" applyNumberFormat="1" applyFont="1" applyFill="1" applyBorder="1" applyAlignment="1" applyProtection="1">
      <alignment horizontal="center" vertical="center"/>
      <protection locked="0"/>
    </xf>
    <xf numFmtId="4" fontId="2" fillId="0" borderId="0" xfId="0" applyNumberFormat="1" applyFont="1" applyBorder="1"/>
    <xf numFmtId="0" fontId="10" fillId="0" borderId="0" xfId="2" applyFont="1" applyBorder="1" applyAlignment="1" applyProtection="1">
      <alignment vertical="center"/>
    </xf>
    <xf numFmtId="0" fontId="11" fillId="0" borderId="0" xfId="2" applyFont="1" applyBorder="1" applyProtection="1"/>
    <xf numFmtId="3" fontId="8" fillId="2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 applyProtection="1">
      <alignment vertical="center"/>
    </xf>
    <xf numFmtId="0" fontId="10" fillId="0" borderId="0" xfId="2" applyFont="1" applyBorder="1" applyProtection="1"/>
    <xf numFmtId="0" fontId="9" fillId="0" borderId="0" xfId="2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vertical="center"/>
    </xf>
    <xf numFmtId="3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vertical="center"/>
    </xf>
    <xf numFmtId="3" fontId="12" fillId="2" borderId="0" xfId="0" applyNumberFormat="1" applyFont="1" applyFill="1" applyBorder="1" applyAlignment="1">
      <alignment horizontal="center" vertical="center" wrapText="1"/>
    </xf>
    <xf numFmtId="0" fontId="16" fillId="0" borderId="0" xfId="2" applyFont="1" applyBorder="1" applyAlignment="1" applyProtection="1">
      <alignment vertical="center"/>
    </xf>
    <xf numFmtId="49" fontId="16" fillId="0" borderId="0" xfId="2" applyNumberFormat="1" applyFont="1" applyBorder="1" applyAlignment="1" applyProtection="1">
      <alignment horizontal="center" vertical="center"/>
    </xf>
    <xf numFmtId="49" fontId="9" fillId="0" borderId="0" xfId="2" applyNumberFormat="1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vertical="center"/>
    </xf>
    <xf numFmtId="0" fontId="16" fillId="2" borderId="0" xfId="2" applyFont="1" applyFill="1" applyBorder="1" applyAlignment="1" applyProtection="1">
      <alignment vertical="center"/>
    </xf>
    <xf numFmtId="0" fontId="16" fillId="2" borderId="0" xfId="2" applyFont="1" applyFill="1" applyBorder="1" applyAlignment="1" applyProtection="1">
      <alignment horizontal="center" vertical="center"/>
    </xf>
    <xf numFmtId="0" fontId="18" fillId="0" borderId="0" xfId="2" applyFont="1" applyBorder="1" applyAlignment="1" applyProtection="1">
      <alignment horizontal="left" vertical="center"/>
    </xf>
    <xf numFmtId="0" fontId="18" fillId="0" borderId="0" xfId="2" applyFont="1" applyBorder="1" applyAlignment="1" applyProtection="1">
      <alignment horizontal="center" vertical="center"/>
    </xf>
    <xf numFmtId="3" fontId="15" fillId="2" borderId="0" xfId="0" applyNumberFormat="1" applyFont="1" applyFill="1" applyBorder="1" applyAlignment="1">
      <alignment horizontal="center" vertical="center" wrapText="1"/>
    </xf>
    <xf numFmtId="0" fontId="9" fillId="0" borderId="0" xfId="2" applyFont="1" applyBorder="1" applyAlignment="1" applyProtection="1">
      <alignment horizontal="left" vertical="center"/>
    </xf>
    <xf numFmtId="0" fontId="19" fillId="0" borderId="0" xfId="2" applyFont="1" applyBorder="1" applyAlignment="1" applyProtection="1">
      <alignment vertical="center"/>
    </xf>
    <xf numFmtId="49" fontId="19" fillId="0" borderId="0" xfId="2" applyNumberFormat="1" applyFont="1" applyBorder="1" applyAlignment="1" applyProtection="1">
      <alignment horizontal="center" vertical="center"/>
    </xf>
    <xf numFmtId="0" fontId="13" fillId="0" borderId="0" xfId="2" applyFont="1" applyBorder="1" applyProtection="1"/>
    <xf numFmtId="0" fontId="0" fillId="0" borderId="0" xfId="0" applyBorder="1"/>
    <xf numFmtId="3" fontId="0" fillId="0" borderId="0" xfId="0" applyNumberFormat="1" applyBorder="1"/>
    <xf numFmtId="0" fontId="8" fillId="0" borderId="0" xfId="0" applyFont="1" applyFill="1" applyBorder="1"/>
    <xf numFmtId="0" fontId="11" fillId="0" borderId="0" xfId="2" applyFont="1" applyFill="1" applyBorder="1" applyProtection="1"/>
    <xf numFmtId="3" fontId="8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Protection="1"/>
    <xf numFmtId="0" fontId="14" fillId="0" borderId="0" xfId="2" applyFont="1" applyFill="1" applyBorder="1" applyProtection="1"/>
    <xf numFmtId="3" fontId="12" fillId="0" borderId="0" xfId="0" applyNumberFormat="1" applyFont="1" applyFill="1" applyBorder="1" applyAlignment="1">
      <alignment horizontal="center" vertical="center" wrapText="1"/>
    </xf>
    <xf numFmtId="3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Protection="1"/>
    <xf numFmtId="3" fontId="15" fillId="0" borderId="0" xfId="0" applyNumberFormat="1" applyFont="1" applyFill="1" applyBorder="1" applyAlignment="1">
      <alignment horizontal="center" vertical="center" wrapText="1"/>
    </xf>
    <xf numFmtId="168" fontId="2" fillId="0" borderId="0" xfId="0" applyNumberFormat="1" applyFont="1"/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Border="1"/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right" vertical="center" wrapText="1"/>
    </xf>
    <xf numFmtId="167" fontId="9" fillId="0" borderId="0" xfId="2" applyNumberFormat="1" applyFont="1" applyBorder="1" applyAlignment="1" applyProtection="1">
      <alignment horizontal="center" vertical="center"/>
    </xf>
    <xf numFmtId="166" fontId="22" fillId="0" borderId="1" xfId="1" applyNumberFormat="1" applyFont="1" applyFill="1" applyBorder="1" applyAlignment="1">
      <alignment vertical="center"/>
    </xf>
    <xf numFmtId="167" fontId="12" fillId="0" borderId="0" xfId="1" applyNumberFormat="1" applyFont="1" applyBorder="1" applyAlignment="1">
      <alignment horizontal="center" vertical="center"/>
    </xf>
    <xf numFmtId="167" fontId="21" fillId="0" borderId="0" xfId="1" applyNumberFormat="1" applyFont="1" applyBorder="1" applyAlignment="1">
      <alignment horizontal="center" vertical="center"/>
    </xf>
    <xf numFmtId="165" fontId="22" fillId="0" borderId="3" xfId="0" applyNumberFormat="1" applyFont="1" applyBorder="1" applyAlignment="1">
      <alignment horizontal="center" vertical="center" wrapText="1"/>
    </xf>
    <xf numFmtId="165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166" fontId="23" fillId="0" borderId="1" xfId="1" applyNumberFormat="1" applyFont="1" applyFill="1" applyBorder="1" applyAlignment="1">
      <alignment horizontal="right" vertical="center"/>
    </xf>
    <xf numFmtId="0" fontId="23" fillId="0" borderId="1" xfId="0" applyFont="1" applyBorder="1" applyAlignment="1">
      <alignment horizontal="right" vertical="center"/>
    </xf>
    <xf numFmtId="165" fontId="23" fillId="0" borderId="1" xfId="3" applyNumberFormat="1" applyFont="1" applyFill="1" applyBorder="1" applyAlignment="1">
      <alignment vertical="center"/>
    </xf>
    <xf numFmtId="4" fontId="23" fillId="0" borderId="1" xfId="0" applyNumberFormat="1" applyFont="1" applyBorder="1" applyAlignment="1">
      <alignment horizontal="right" vertical="center"/>
    </xf>
    <xf numFmtId="4" fontId="23" fillId="0" borderId="1" xfId="0" applyNumberFormat="1" applyFont="1" applyBorder="1" applyAlignment="1">
      <alignment horizontal="center" vertical="center"/>
    </xf>
    <xf numFmtId="165" fontId="24" fillId="0" borderId="1" xfId="3" applyNumberFormat="1" applyFont="1" applyFill="1" applyBorder="1" applyAlignment="1">
      <alignment vertical="center"/>
    </xf>
    <xf numFmtId="165" fontId="24" fillId="0" borderId="1" xfId="3" applyNumberFormat="1" applyFont="1" applyBorder="1" applyAlignment="1">
      <alignment vertical="center"/>
    </xf>
    <xf numFmtId="165" fontId="23" fillId="0" borderId="1" xfId="3" applyNumberFormat="1" applyFont="1" applyBorder="1" applyAlignment="1">
      <alignment vertical="center"/>
    </xf>
    <xf numFmtId="166" fontId="22" fillId="0" borderId="1" xfId="1" applyNumberFormat="1" applyFont="1" applyFill="1" applyBorder="1" applyAlignment="1">
      <alignment horizontal="center" vertical="center"/>
    </xf>
    <xf numFmtId="165" fontId="22" fillId="0" borderId="1" xfId="3" applyNumberFormat="1" applyFont="1" applyFill="1" applyBorder="1" applyAlignment="1">
      <alignment horizontal="center" vertical="center"/>
    </xf>
    <xf numFmtId="165" fontId="22" fillId="0" borderId="1" xfId="3" applyNumberFormat="1" applyFont="1" applyBorder="1" applyAlignment="1">
      <alignment horizontal="center" vertical="center"/>
    </xf>
    <xf numFmtId="165" fontId="24" fillId="0" borderId="1" xfId="3" applyNumberFormat="1" applyFont="1" applyBorder="1" applyAlignment="1">
      <alignment horizontal="center" vertical="center"/>
    </xf>
    <xf numFmtId="165" fontId="22" fillId="0" borderId="0" xfId="0" applyNumberFormat="1" applyFont="1" applyFill="1" applyAlignment="1">
      <alignment horizontal="center"/>
    </xf>
    <xf numFmtId="165" fontId="22" fillId="2" borderId="1" xfId="3" applyNumberFormat="1" applyFont="1" applyFill="1" applyBorder="1" applyAlignment="1">
      <alignment horizontal="center" vertical="center"/>
    </xf>
    <xf numFmtId="165" fontId="24" fillId="2" borderId="1" xfId="3" applyNumberFormat="1" applyFont="1" applyFill="1" applyBorder="1" applyAlignment="1">
      <alignment horizontal="center" vertical="center"/>
    </xf>
    <xf numFmtId="165" fontId="23" fillId="2" borderId="1" xfId="3" applyNumberFormat="1" applyFont="1" applyFill="1" applyBorder="1" applyAlignment="1">
      <alignment vertical="center"/>
    </xf>
    <xf numFmtId="165" fontId="22" fillId="0" borderId="1" xfId="0" applyNumberFormat="1" applyFont="1" applyFill="1" applyBorder="1" applyAlignment="1" applyProtection="1">
      <alignment horizontal="center"/>
      <protection locked="0"/>
    </xf>
    <xf numFmtId="165" fontId="24" fillId="0" borderId="1" xfId="3" applyNumberFormat="1" applyFont="1" applyFill="1" applyBorder="1" applyAlignment="1">
      <alignment horizontal="center" vertical="center"/>
    </xf>
    <xf numFmtId="165" fontId="24" fillId="0" borderId="1" xfId="0" applyNumberFormat="1" applyFont="1" applyFill="1" applyBorder="1" applyAlignment="1" applyProtection="1">
      <alignment horizontal="center"/>
      <protection locked="0"/>
    </xf>
    <xf numFmtId="165" fontId="22" fillId="0" borderId="1" xfId="3" applyNumberFormat="1" applyFont="1" applyBorder="1" applyAlignment="1">
      <alignment vertical="center"/>
    </xf>
    <xf numFmtId="167" fontId="22" fillId="0" borderId="1" xfId="1" applyNumberFormat="1" applyFont="1" applyBorder="1" applyAlignment="1">
      <alignment horizontal="center" vertical="center"/>
    </xf>
    <xf numFmtId="167" fontId="22" fillId="0" borderId="1" xfId="1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</cellXfs>
  <cellStyles count="4">
    <cellStyle name="Обычный" xfId="0" builtinId="0"/>
    <cellStyle name="Обычный 5 4" xfId="2"/>
    <cellStyle name="Финансовый" xfId="1" builtinId="3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54;&#1056;&#1069;/&#1056;&#1054;&#1047;&#1053;&#1048;&#1063;&#1053;&#1067;&#1049;%20&#1056;&#1099;&#1085;&#1086;&#1082;/&#1040;&#1082;&#1090;&#1091;&#1072;&#1083;&#1100;&#1085;&#1099;&#1077;%20&#1086;&#1073;&#1098;&#1105;&#1084;&#1099;/&#1040;&#1054;_2019/&#1040;&#1082;&#1090;.%20&#1086;&#1073;&#1098;&#1077;&#1084;&#1099;%20&#1076;&#1083;&#1103;%20&#1088;&#1072;&#1073;&#1086;&#1090;&#1099;%202019&#1075;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купка РР"/>
      <sheetName val="Реализация (без Собств)"/>
      <sheetName val="Кор-ГОК"/>
      <sheetName val="Аксион"/>
      <sheetName val="Ижсталь"/>
      <sheetName val="ЮУНК"/>
      <sheetName val="Междуреч"/>
      <sheetName val="БЗФ"/>
      <sheetName val="БМК"/>
      <sheetName val="УралКУЗ"/>
      <sheetName val="ЧМК"/>
      <sheetName val="ЯкутУ+"/>
      <sheetName val="МТП_Ванино"/>
      <sheetName val="ТП_Посьет"/>
      <sheetName val="Эльга"/>
      <sheetName val="ЧМК (2019)"/>
      <sheetName val="НЫТВА"/>
      <sheetName val="ЭТПЗ"/>
      <sheetName val="Тарифы УП "/>
      <sheetName val="Свод"/>
      <sheetName val="закуп ОРЭ"/>
      <sheetName val="цены 2017"/>
      <sheetName val="Лист1"/>
      <sheetName val="ЧЭ расчет ВН1"/>
      <sheetName val="ЦЕНЫ 2016 к ЦП"/>
      <sheetName val="Лист2"/>
      <sheetName val="Лист3"/>
      <sheetName val="Лист4"/>
      <sheetName val="Лист5"/>
    </sheetNames>
    <sheetDataSet>
      <sheetData sheetId="0"/>
      <sheetData sheetId="1"/>
      <sheetData sheetId="2">
        <row r="53">
          <cell r="F53">
            <v>27481.360000000001</v>
          </cell>
        </row>
        <row r="54">
          <cell r="F54">
            <v>1626.422</v>
          </cell>
        </row>
        <row r="55">
          <cell r="F55">
            <v>1273.4580000000001</v>
          </cell>
        </row>
        <row r="56">
          <cell r="F56">
            <v>2.028</v>
          </cell>
        </row>
      </sheetData>
      <sheetData sheetId="3">
        <row r="68">
          <cell r="F68">
            <v>1615.25</v>
          </cell>
        </row>
        <row r="69">
          <cell r="F69">
            <v>1088.0440000000001</v>
          </cell>
        </row>
        <row r="73">
          <cell r="F73">
            <v>4.68</v>
          </cell>
        </row>
        <row r="74">
          <cell r="F74">
            <v>2.6309999999999998</v>
          </cell>
        </row>
      </sheetData>
      <sheetData sheetId="4">
        <row r="73">
          <cell r="F73">
            <v>25108.241999999998</v>
          </cell>
        </row>
        <row r="74">
          <cell r="F74">
            <v>7632.4319999999998</v>
          </cell>
        </row>
        <row r="75">
          <cell r="F75">
            <v>566.59299999999996</v>
          </cell>
        </row>
        <row r="76">
          <cell r="F76">
            <v>34.090000000000003</v>
          </cell>
        </row>
        <row r="78">
          <cell r="F78">
            <v>54.933999999999997</v>
          </cell>
        </row>
        <row r="79">
          <cell r="F79">
            <v>13.74</v>
          </cell>
        </row>
        <row r="81">
          <cell r="F81">
            <v>1.6</v>
          </cell>
        </row>
        <row r="82">
          <cell r="F82">
            <v>9.6000000000000002E-2</v>
          </cell>
        </row>
      </sheetData>
      <sheetData sheetId="5">
        <row r="69">
          <cell r="F69">
            <v>651.024</v>
          </cell>
        </row>
        <row r="70">
          <cell r="F70">
            <v>703.31500000000005</v>
          </cell>
        </row>
      </sheetData>
      <sheetData sheetId="6">
        <row r="64">
          <cell r="F64">
            <v>23619.983</v>
          </cell>
        </row>
        <row r="65">
          <cell r="F65">
            <v>12548.148999999999</v>
          </cell>
        </row>
        <row r="66">
          <cell r="F66">
            <v>3626.4989999999998</v>
          </cell>
        </row>
        <row r="67">
          <cell r="F67">
            <v>2.798</v>
          </cell>
        </row>
        <row r="69">
          <cell r="F69">
            <v>3.556</v>
          </cell>
        </row>
        <row r="71">
          <cell r="F71">
            <v>12.887</v>
          </cell>
        </row>
        <row r="74">
          <cell r="F74">
            <v>7.0000000000000001E-3</v>
          </cell>
        </row>
        <row r="76">
          <cell r="F76">
            <v>2.1999999999999999E-2</v>
          </cell>
        </row>
        <row r="100">
          <cell r="F100">
            <v>22.172999999999998</v>
          </cell>
        </row>
        <row r="110">
          <cell r="F110">
            <v>898.82</v>
          </cell>
        </row>
      </sheetData>
      <sheetData sheetId="7">
        <row r="68">
          <cell r="F68">
            <v>63670.658000000003</v>
          </cell>
        </row>
        <row r="73">
          <cell r="F73">
            <v>96.668000000000006</v>
          </cell>
        </row>
      </sheetData>
      <sheetData sheetId="8">
        <row r="70">
          <cell r="F70">
            <v>24273.232</v>
          </cell>
        </row>
        <row r="75">
          <cell r="F75">
            <v>40.671999999999997</v>
          </cell>
        </row>
      </sheetData>
      <sheetData sheetId="9">
        <row r="69">
          <cell r="F69">
            <v>6580.6689999999999</v>
          </cell>
        </row>
      </sheetData>
      <sheetData sheetId="10">
        <row r="69">
          <cell r="F69">
            <v>21384.598999999998</v>
          </cell>
        </row>
        <row r="70">
          <cell r="F70">
            <v>1798.2560000000001</v>
          </cell>
        </row>
        <row r="71">
          <cell r="F71">
            <v>482.44400000000002</v>
          </cell>
        </row>
        <row r="72">
          <cell r="F72">
            <v>599.86300000000006</v>
          </cell>
        </row>
        <row r="75">
          <cell r="F75">
            <v>37.018000000000001</v>
          </cell>
        </row>
        <row r="76">
          <cell r="F76">
            <v>3.2959999999999998</v>
          </cell>
        </row>
      </sheetData>
      <sheetData sheetId="11">
        <row r="67">
          <cell r="F67">
            <v>18927.080999999998</v>
          </cell>
        </row>
        <row r="72">
          <cell r="F72">
            <v>31.582000000000001</v>
          </cell>
        </row>
        <row r="94">
          <cell r="F94">
            <v>114.97199999999999</v>
          </cell>
        </row>
        <row r="95">
          <cell r="F95">
            <v>21.105</v>
          </cell>
        </row>
      </sheetData>
      <sheetData sheetId="12">
        <row r="69">
          <cell r="F69">
            <v>1127.8530000000001</v>
          </cell>
        </row>
        <row r="74">
          <cell r="F74">
            <v>2.2130000000000001</v>
          </cell>
        </row>
      </sheetData>
      <sheetData sheetId="13">
        <row r="70">
          <cell r="F70">
            <v>1904.1479999999999</v>
          </cell>
        </row>
        <row r="71">
          <cell r="F71">
            <v>34.328000000000003</v>
          </cell>
        </row>
        <row r="75">
          <cell r="E75">
            <v>3.609</v>
          </cell>
        </row>
        <row r="76">
          <cell r="F76">
            <v>5.0999999999999997E-2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tabSelected="1" zoomScale="85" zoomScaleNormal="85" workbookViewId="0">
      <selection activeCell="A35" sqref="A35"/>
    </sheetView>
  </sheetViews>
  <sheetFormatPr defaultRowHeight="14.4" outlineLevelRow="1" x14ac:dyDescent="0.3"/>
  <cols>
    <col min="1" max="1" width="46" customWidth="1"/>
    <col min="2" max="2" width="21.33203125" customWidth="1"/>
    <col min="3" max="3" width="15" customWidth="1"/>
    <col min="4" max="4" width="15.5546875" customWidth="1"/>
    <col min="5" max="6" width="14.33203125" customWidth="1"/>
    <col min="7" max="7" width="15.33203125" bestFit="1" customWidth="1"/>
    <col min="8" max="13" width="14.33203125" customWidth="1"/>
  </cols>
  <sheetData>
    <row r="1" spans="1:24" ht="15.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50000000000003" customHeight="1" x14ac:dyDescent="0.3">
      <c r="A4" s="97" t="s">
        <v>31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" customHeight="1" x14ac:dyDescent="0.3">
      <c r="A5" s="102" t="s">
        <v>6</v>
      </c>
      <c r="B5" s="102"/>
      <c r="C5" s="102"/>
      <c r="D5" s="102"/>
      <c r="E5" s="102"/>
      <c r="F5" s="102"/>
      <c r="G5" s="102"/>
      <c r="H5" s="102"/>
      <c r="I5" s="103"/>
      <c r="J5" s="103"/>
      <c r="K5" s="103"/>
      <c r="L5" s="103"/>
      <c r="M5" s="103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s="5" customFormat="1" ht="29.4" customHeight="1" x14ac:dyDescent="0.3">
      <c r="A6" s="104" t="s">
        <v>8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.75" customHeight="1" x14ac:dyDescent="0.3">
      <c r="A7" s="100" t="s">
        <v>5</v>
      </c>
      <c r="B7" s="98" t="s">
        <v>17</v>
      </c>
      <c r="C7" s="95"/>
      <c r="D7" s="95"/>
      <c r="E7" s="95"/>
      <c r="F7" s="95"/>
      <c r="G7" s="96"/>
      <c r="H7" s="98" t="s">
        <v>18</v>
      </c>
      <c r="I7" s="95"/>
      <c r="J7" s="95"/>
      <c r="K7" s="95"/>
      <c r="L7" s="95"/>
      <c r="M7" s="96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6" x14ac:dyDescent="0.3">
      <c r="A8" s="101"/>
      <c r="B8" s="99"/>
      <c r="C8" s="9" t="s">
        <v>7</v>
      </c>
      <c r="D8" s="9" t="s">
        <v>0</v>
      </c>
      <c r="E8" s="9" t="s">
        <v>1</v>
      </c>
      <c r="F8" s="9" t="s">
        <v>2</v>
      </c>
      <c r="G8" s="9" t="s">
        <v>3</v>
      </c>
      <c r="H8" s="99"/>
      <c r="I8" s="9" t="s">
        <v>7</v>
      </c>
      <c r="J8" s="9" t="s">
        <v>0</v>
      </c>
      <c r="K8" s="9" t="s">
        <v>1</v>
      </c>
      <c r="L8" s="9" t="s">
        <v>2</v>
      </c>
      <c r="M8" s="9" t="s">
        <v>3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1.2" x14ac:dyDescent="0.3">
      <c r="A9" s="63" t="s">
        <v>23</v>
      </c>
      <c r="B9" s="69">
        <f>C9+D9+F9</f>
        <v>36010.561000000002</v>
      </c>
      <c r="C9" s="70">
        <f>C10+C11</f>
        <v>8720.4760000000006</v>
      </c>
      <c r="D9" s="70">
        <f>D10+D11</f>
        <v>26723.491999999998</v>
      </c>
      <c r="E9" s="71"/>
      <c r="F9" s="70">
        <f>F11</f>
        <v>566.59299999999996</v>
      </c>
      <c r="G9" s="71"/>
      <c r="H9" s="69">
        <f>I9</f>
        <v>16.370999999999999</v>
      </c>
      <c r="I9" s="70">
        <f>I10+I11</f>
        <v>16.370999999999999</v>
      </c>
      <c r="J9" s="72"/>
      <c r="K9" s="72"/>
      <c r="L9" s="72"/>
      <c r="M9" s="72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.6" hidden="1" outlineLevel="1" x14ac:dyDescent="0.3">
      <c r="A10" s="61" t="s">
        <v>24</v>
      </c>
      <c r="B10" s="73">
        <f>SUM(C10:G10)</f>
        <v>2703.2939999999999</v>
      </c>
      <c r="C10" s="74">
        <f>[1]Аксион!$F$69</f>
        <v>1088.0440000000001</v>
      </c>
      <c r="D10" s="74">
        <f>[1]Аксион!$F$68</f>
        <v>1615.25</v>
      </c>
      <c r="E10" s="72"/>
      <c r="F10" s="72"/>
      <c r="G10" s="72"/>
      <c r="H10" s="75">
        <f>SUM(I10:M10)</f>
        <v>7.3109999999999999</v>
      </c>
      <c r="I10" s="76">
        <f>[1]Аксион!$F$74</f>
        <v>2.6309999999999998</v>
      </c>
      <c r="J10" s="77">
        <f>[1]Аксион!$F$73</f>
        <v>4.68</v>
      </c>
      <c r="K10" s="72"/>
      <c r="L10" s="72"/>
      <c r="M10" s="72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6" hidden="1" outlineLevel="1" x14ac:dyDescent="0.3">
      <c r="A11" s="62" t="s">
        <v>25</v>
      </c>
      <c r="B11" s="73">
        <f t="shared" ref="B11:B26" si="0">SUM(C11:G11)</f>
        <v>33341.356999999996</v>
      </c>
      <c r="C11" s="75">
        <f>[1]Ижсталь!$F$74</f>
        <v>7632.4319999999998</v>
      </c>
      <c r="D11" s="75">
        <f>[1]Ижсталь!$F$73</f>
        <v>25108.241999999998</v>
      </c>
      <c r="E11" s="75"/>
      <c r="F11" s="75">
        <f>[1]Ижсталь!$F$75</f>
        <v>566.59299999999996</v>
      </c>
      <c r="G11" s="75">
        <f>[1]Ижсталь!$F$76</f>
        <v>34.090000000000003</v>
      </c>
      <c r="H11" s="75">
        <f t="shared" ref="H11:H28" si="1">SUM(I11:M11)</f>
        <v>70.36999999999999</v>
      </c>
      <c r="I11" s="75">
        <f>[1]Ижсталь!$F$79</f>
        <v>13.74</v>
      </c>
      <c r="J11" s="78">
        <f>[1]Ижсталь!$F$78</f>
        <v>54.933999999999997</v>
      </c>
      <c r="K11" s="79"/>
      <c r="L11" s="79">
        <f>[1]Ижсталь!$F$81</f>
        <v>1.6</v>
      </c>
      <c r="M11" s="80">
        <f>[1]Ижсталь!$F$82</f>
        <v>9.6000000000000002E-2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.6" collapsed="1" x14ac:dyDescent="0.3">
      <c r="A12" s="6" t="s">
        <v>11</v>
      </c>
      <c r="B12" s="81">
        <f t="shared" si="0"/>
        <v>1354.3389999999999</v>
      </c>
      <c r="C12" s="82"/>
      <c r="D12" s="82">
        <f>[1]ЮУНК!$F$69</f>
        <v>651.024</v>
      </c>
      <c r="E12" s="82">
        <f>[1]ЮУНК!$F$70</f>
        <v>703.31500000000005</v>
      </c>
      <c r="F12" s="82"/>
      <c r="G12" s="82"/>
      <c r="H12" s="82">
        <f t="shared" si="1"/>
        <v>0</v>
      </c>
      <c r="I12" s="82"/>
      <c r="J12" s="82"/>
      <c r="K12" s="83"/>
      <c r="L12" s="84"/>
      <c r="M12" s="80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13" customFormat="1" ht="15.6" x14ac:dyDescent="0.3">
      <c r="A13" s="11" t="s">
        <v>12</v>
      </c>
      <c r="B13" s="81">
        <f t="shared" si="0"/>
        <v>22.172999999999998</v>
      </c>
      <c r="C13" s="82"/>
      <c r="D13" s="82"/>
      <c r="E13" s="85"/>
      <c r="F13" s="82">
        <f>[1]Междуреч!$F$100</f>
        <v>22.172999999999998</v>
      </c>
      <c r="G13" s="82"/>
      <c r="H13" s="82">
        <f t="shared" si="1"/>
        <v>0</v>
      </c>
      <c r="I13" s="82"/>
      <c r="J13" s="82"/>
      <c r="K13" s="86"/>
      <c r="L13" s="87"/>
      <c r="M13" s="88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4" s="13" customFormat="1" ht="15.6" x14ac:dyDescent="0.3">
      <c r="A14" s="14" t="s">
        <v>13</v>
      </c>
      <c r="B14" s="81">
        <f t="shared" si="0"/>
        <v>898.82</v>
      </c>
      <c r="C14" s="82"/>
      <c r="D14" s="82">
        <f>[1]Междуреч!$F$110</f>
        <v>898.82</v>
      </c>
      <c r="E14" s="82"/>
      <c r="F14" s="82"/>
      <c r="G14" s="82"/>
      <c r="H14" s="82">
        <f t="shared" si="1"/>
        <v>0</v>
      </c>
      <c r="I14" s="82"/>
      <c r="J14" s="82"/>
      <c r="K14" s="86"/>
      <c r="L14" s="87"/>
      <c r="M14" s="88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spans="1:24" s="13" customFormat="1" ht="15.6" x14ac:dyDescent="0.3">
      <c r="A15" s="14" t="s">
        <v>14</v>
      </c>
      <c r="B15" s="81">
        <f t="shared" si="0"/>
        <v>94053.926000000021</v>
      </c>
      <c r="C15" s="82"/>
      <c r="D15" s="82">
        <f>D16+D17</f>
        <v>91152.018000000011</v>
      </c>
      <c r="E15" s="82">
        <f>E16+E17</f>
        <v>1626.422</v>
      </c>
      <c r="F15" s="82">
        <f t="shared" ref="F15" si="2">F16+F17</f>
        <v>1273.4580000000001</v>
      </c>
      <c r="G15" s="82">
        <f>G16+G17</f>
        <v>2.028</v>
      </c>
      <c r="H15" s="82">
        <f>SUM(I15:M15)</f>
        <v>96.668000000000006</v>
      </c>
      <c r="I15" s="82"/>
      <c r="J15" s="89">
        <f>J16+J17</f>
        <v>96.668000000000006</v>
      </c>
      <c r="K15" s="83"/>
      <c r="L15" s="84"/>
      <c r="M15" s="80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spans="1:24" ht="15.6" hidden="1" outlineLevel="1" x14ac:dyDescent="0.3">
      <c r="A16" s="64" t="s">
        <v>27</v>
      </c>
      <c r="B16" s="81">
        <f>SUM(C16:G16)</f>
        <v>63670.658000000003</v>
      </c>
      <c r="C16" s="90"/>
      <c r="D16" s="90">
        <f>[1]БЗФ!$F$68</f>
        <v>63670.658000000003</v>
      </c>
      <c r="E16" s="90"/>
      <c r="F16" s="90"/>
      <c r="G16" s="90"/>
      <c r="H16" s="82"/>
      <c r="I16" s="82"/>
      <c r="J16" s="91">
        <f>[1]БЗФ!$F$73</f>
        <v>96.668000000000006</v>
      </c>
      <c r="K16" s="83"/>
      <c r="L16" s="84"/>
      <c r="M16" s="80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6" hidden="1" outlineLevel="1" x14ac:dyDescent="0.3">
      <c r="A17" s="64" t="s">
        <v>26</v>
      </c>
      <c r="B17" s="81">
        <f>SUM(C17:G17)</f>
        <v>30383.267999999996</v>
      </c>
      <c r="C17" s="90"/>
      <c r="D17" s="90">
        <f>'[1]Кор-ГОК'!$F$53</f>
        <v>27481.360000000001</v>
      </c>
      <c r="E17" s="90">
        <f>'[1]Кор-ГОК'!$F$54</f>
        <v>1626.422</v>
      </c>
      <c r="F17" s="90">
        <f>'[1]Кор-ГОК'!$F$55</f>
        <v>1273.4580000000001</v>
      </c>
      <c r="G17" s="90">
        <f>'[1]Кор-ГОК'!$F$56</f>
        <v>2.028</v>
      </c>
      <c r="H17" s="82"/>
      <c r="I17" s="82"/>
      <c r="J17" s="89"/>
      <c r="K17" s="83"/>
      <c r="L17" s="84"/>
      <c r="M17" s="80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.6" collapsed="1" x14ac:dyDescent="0.3">
      <c r="A18" s="7" t="s">
        <v>15</v>
      </c>
      <c r="B18" s="81">
        <f t="shared" si="0"/>
        <v>24273.232</v>
      </c>
      <c r="C18" s="82"/>
      <c r="D18" s="82">
        <f>[1]БМК!$F$70</f>
        <v>24273.232</v>
      </c>
      <c r="E18" s="82"/>
      <c r="F18" s="82"/>
      <c r="G18" s="82"/>
      <c r="H18" s="82">
        <f t="shared" si="1"/>
        <v>40.671999999999997</v>
      </c>
      <c r="I18" s="82"/>
      <c r="J18" s="82">
        <f>[1]БМК!$F$75</f>
        <v>40.671999999999997</v>
      </c>
      <c r="K18" s="83"/>
      <c r="L18" s="84"/>
      <c r="M18" s="80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6" x14ac:dyDescent="0.3">
      <c r="A19" s="7" t="s">
        <v>16</v>
      </c>
      <c r="B19" s="81">
        <f>SUM(C19:G19)</f>
        <v>21993.409999999996</v>
      </c>
      <c r="C19" s="82"/>
      <c r="D19" s="82">
        <f>SUM(D20:D22)</f>
        <v>18927.080999999998</v>
      </c>
      <c r="E19" s="82">
        <f t="shared" ref="E19" si="3">SUM(E20:E22)</f>
        <v>3066.3289999999997</v>
      </c>
      <c r="F19" s="82"/>
      <c r="G19" s="82"/>
      <c r="H19" s="82">
        <f t="shared" si="1"/>
        <v>37.455000000000005</v>
      </c>
      <c r="I19" s="82"/>
      <c r="J19" s="82">
        <f>SUM(J20:J22)</f>
        <v>37.455000000000005</v>
      </c>
      <c r="K19" s="83"/>
      <c r="L19" s="84"/>
      <c r="M19" s="80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6" hidden="1" outlineLevel="1" x14ac:dyDescent="0.3">
      <c r="A20" s="64" t="s">
        <v>28</v>
      </c>
      <c r="B20" s="81">
        <f t="shared" si="0"/>
        <v>18927.080999999998</v>
      </c>
      <c r="C20" s="82"/>
      <c r="D20" s="82">
        <f>'[1]ЯкутУ+'!$F$67</f>
        <v>18927.080999999998</v>
      </c>
      <c r="E20" s="82"/>
      <c r="F20" s="82"/>
      <c r="G20" s="82"/>
      <c r="H20" s="82">
        <f t="shared" si="1"/>
        <v>31.582000000000001</v>
      </c>
      <c r="I20" s="82"/>
      <c r="J20" s="82">
        <f>'[1]ЯкутУ+'!$F$72</f>
        <v>31.582000000000001</v>
      </c>
      <c r="K20" s="83"/>
      <c r="L20" s="84"/>
      <c r="M20" s="80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6" hidden="1" outlineLevel="1" x14ac:dyDescent="0.3">
      <c r="A21" s="64" t="s">
        <v>29</v>
      </c>
      <c r="B21" s="81">
        <f t="shared" si="0"/>
        <v>1938.4759999999999</v>
      </c>
      <c r="C21" s="82"/>
      <c r="D21" s="82"/>
      <c r="E21" s="82">
        <f>[1]ТП_Посьет!$F$70+[1]ТП_Посьет!$F$71</f>
        <v>1938.4759999999999</v>
      </c>
      <c r="F21" s="82"/>
      <c r="G21" s="82"/>
      <c r="H21" s="82">
        <f t="shared" si="1"/>
        <v>3.66</v>
      </c>
      <c r="I21" s="82"/>
      <c r="J21" s="82">
        <f>[1]ТП_Посьет!$E$75+[1]ТП_Посьет!$F$76</f>
        <v>3.66</v>
      </c>
      <c r="K21" s="83"/>
      <c r="L21" s="84"/>
      <c r="M21" s="80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6" hidden="1" outlineLevel="1" x14ac:dyDescent="0.3">
      <c r="A22" s="64" t="s">
        <v>30</v>
      </c>
      <c r="B22" s="81">
        <f t="shared" si="0"/>
        <v>1127.8530000000001</v>
      </c>
      <c r="C22" s="82"/>
      <c r="D22" s="82"/>
      <c r="E22" s="82">
        <f>[1]МТП_Ванино!$F$69</f>
        <v>1127.8530000000001</v>
      </c>
      <c r="F22" s="82"/>
      <c r="G22" s="82"/>
      <c r="H22" s="82">
        <f t="shared" si="1"/>
        <v>2.2130000000000001</v>
      </c>
      <c r="I22" s="82"/>
      <c r="J22" s="82">
        <f>[1]МТП_Ванино!$F$74</f>
        <v>2.2130000000000001</v>
      </c>
      <c r="K22" s="83"/>
      <c r="L22" s="84"/>
      <c r="M22" s="80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6" collapsed="1" x14ac:dyDescent="0.3">
      <c r="A23" s="7" t="s">
        <v>19</v>
      </c>
      <c r="B23" s="81">
        <f t="shared" si="0"/>
        <v>136.077</v>
      </c>
      <c r="C23" s="82"/>
      <c r="D23" s="82"/>
      <c r="E23" s="82"/>
      <c r="F23" s="82">
        <f>'[1]ЯкутУ+'!$F$94</f>
        <v>114.97199999999999</v>
      </c>
      <c r="G23" s="82">
        <f>'[1]ЯкутУ+'!$F$95</f>
        <v>21.105</v>
      </c>
      <c r="H23" s="82">
        <f t="shared" si="1"/>
        <v>0</v>
      </c>
      <c r="I23" s="82"/>
      <c r="J23" s="82"/>
      <c r="K23" s="83"/>
      <c r="L23" s="84"/>
      <c r="M23" s="80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0" customHeight="1" x14ac:dyDescent="0.3">
      <c r="A24" s="6" t="s">
        <v>20</v>
      </c>
      <c r="B24" s="66">
        <f t="shared" si="0"/>
        <v>39813.872000000003</v>
      </c>
      <c r="C24" s="82"/>
      <c r="D24" s="82">
        <f>SUM(D25:D25)</f>
        <v>23623.539000000001</v>
      </c>
      <c r="E24" s="82">
        <f>SUM(E25:E25)</f>
        <v>12548.148999999999</v>
      </c>
      <c r="F24" s="82">
        <f>SUM(F25:F25)</f>
        <v>3639.386</v>
      </c>
      <c r="G24" s="82">
        <f>SUM(G25:G25)</f>
        <v>2.798</v>
      </c>
      <c r="H24" s="82">
        <f t="shared" si="1"/>
        <v>2.8999999999999998E-2</v>
      </c>
      <c r="I24" s="82"/>
      <c r="J24" s="82">
        <f>SUM(J25:J25)</f>
        <v>7.0000000000000001E-3</v>
      </c>
      <c r="K24" s="83"/>
      <c r="L24" s="83">
        <f>SUM(L25:L25)</f>
        <v>2.1999999999999999E-2</v>
      </c>
      <c r="M24" s="80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s="13" customFormat="1" ht="16.2" hidden="1" customHeight="1" outlineLevel="1" x14ac:dyDescent="0.3">
      <c r="A25" s="15" t="s">
        <v>10</v>
      </c>
      <c r="B25" s="73">
        <f>SUM(C25:G25)</f>
        <v>39813.872000000003</v>
      </c>
      <c r="C25" s="75"/>
      <c r="D25" s="75">
        <f>[1]Междуреч!$F$64+[1]Междуреч!$F$69</f>
        <v>23623.539000000001</v>
      </c>
      <c r="E25" s="75">
        <f>[1]Междуреч!$F$65</f>
        <v>12548.148999999999</v>
      </c>
      <c r="F25" s="75">
        <f>[1]Междуреч!$F$66+[1]Междуреч!$F$71</f>
        <v>3639.386</v>
      </c>
      <c r="G25" s="75">
        <f>[1]Междуреч!$F$67</f>
        <v>2.798</v>
      </c>
      <c r="H25" s="75">
        <f t="shared" si="1"/>
        <v>2.8999999999999998E-2</v>
      </c>
      <c r="I25" s="75"/>
      <c r="J25" s="75">
        <f>[1]Междуреч!$F$74</f>
        <v>7.0000000000000001E-3</v>
      </c>
      <c r="K25" s="88"/>
      <c r="L25" s="88">
        <f>[1]Междуреч!$F$76</f>
        <v>2.1999999999999999E-2</v>
      </c>
      <c r="M25" s="88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spans="1:24" ht="30" customHeight="1" collapsed="1" x14ac:dyDescent="0.3">
      <c r="A26" s="8" t="s">
        <v>9</v>
      </c>
      <c r="B26" s="81">
        <f t="shared" si="0"/>
        <v>30845.831000000002</v>
      </c>
      <c r="C26" s="82">
        <f>SUM(C27:C28)</f>
        <v>1798.2560000000001</v>
      </c>
      <c r="D26" s="82">
        <f>SUM(D27:D28)</f>
        <v>28447.712</v>
      </c>
      <c r="E26" s="82">
        <f>SUM(E27:E28)</f>
        <v>599.86300000000006</v>
      </c>
      <c r="F26" s="82"/>
      <c r="G26" s="82"/>
      <c r="H26" s="82">
        <f t="shared" si="1"/>
        <v>40.314</v>
      </c>
      <c r="I26" s="82">
        <f>SUM(I27:I28)</f>
        <v>3.2959999999999998</v>
      </c>
      <c r="J26" s="82">
        <f>SUM(J27:J28)</f>
        <v>37.018000000000001</v>
      </c>
      <c r="K26" s="83"/>
      <c r="L26" s="92"/>
      <c r="M26" s="80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20.399999999999999" hidden="1" customHeight="1" outlineLevel="1" collapsed="1" x14ac:dyDescent="0.3">
      <c r="A27" s="10" t="s">
        <v>21</v>
      </c>
      <c r="B27" s="73">
        <f>SUM(C27:G27)</f>
        <v>6580.6689999999999</v>
      </c>
      <c r="C27" s="75"/>
      <c r="D27" s="75">
        <f>[1]УралКУЗ!$F$69</f>
        <v>6580.6689999999999</v>
      </c>
      <c r="E27" s="75"/>
      <c r="F27" s="75"/>
      <c r="G27" s="75"/>
      <c r="H27" s="75">
        <f t="shared" si="1"/>
        <v>0</v>
      </c>
      <c r="I27" s="75"/>
      <c r="J27" s="75"/>
      <c r="K27" s="79"/>
      <c r="L27" s="79"/>
      <c r="M27" s="80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20.399999999999999" hidden="1" customHeight="1" outlineLevel="1" x14ac:dyDescent="0.3">
      <c r="A28" s="10" t="s">
        <v>22</v>
      </c>
      <c r="B28" s="73">
        <f>SUM(C28:G28)</f>
        <v>24265.162</v>
      </c>
      <c r="C28" s="75">
        <f>[1]ЧМК!$F$70</f>
        <v>1798.2560000000001</v>
      </c>
      <c r="D28" s="75">
        <f>[1]ЧМК!$F$69+[1]ЧМК!$F$71</f>
        <v>21867.042999999998</v>
      </c>
      <c r="E28" s="75">
        <f>[1]ЧМК!$F$72</f>
        <v>599.86300000000006</v>
      </c>
      <c r="F28" s="75"/>
      <c r="G28" s="75"/>
      <c r="H28" s="75">
        <f t="shared" si="1"/>
        <v>40.314</v>
      </c>
      <c r="I28" s="75">
        <f>[1]ЧМК!$F$76</f>
        <v>3.2959999999999998</v>
      </c>
      <c r="J28" s="75">
        <f>[1]ЧМК!$F$75</f>
        <v>37.018000000000001</v>
      </c>
      <c r="K28" s="79"/>
      <c r="L28" s="79"/>
      <c r="M28" s="80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22.95" customHeight="1" collapsed="1" x14ac:dyDescent="0.3">
      <c r="A29" s="16" t="s">
        <v>4</v>
      </c>
      <c r="B29" s="93">
        <f>SUM(B9:B28)-B9-B15-B19-B24-B26</f>
        <v>249436.33100000001</v>
      </c>
      <c r="C29" s="94">
        <f>C9+C12+C13+C14+C16+C18+C19+C23+C24+C26</f>
        <v>10518.732</v>
      </c>
      <c r="D29" s="94">
        <f>D9+D12+D13+D14+D15+D18+D23+D24+D26</f>
        <v>195769.837</v>
      </c>
      <c r="E29" s="94">
        <f>E9+E12+E13+E14+E16+E18+E19+E23+E24+E26+E15</f>
        <v>18544.077999999998</v>
      </c>
      <c r="F29" s="94">
        <f>F9+F12+F13+F14+F16+F18+F19+F23+F24+F26+F15</f>
        <v>5616.5820000000003</v>
      </c>
      <c r="G29" s="94">
        <f>G9+G12+G13+G14+G16+G18+G19+G23+G24+G26+G15</f>
        <v>25.930999999999997</v>
      </c>
      <c r="H29" s="94">
        <f>H9+H12+H13+H14+H16+H18+H19+H23+H24+H26</f>
        <v>134.84099999999998</v>
      </c>
      <c r="I29" s="94">
        <f>I9+I12+I13+I14+I16+I18+I19+I23+I24+I26</f>
        <v>19.666999999999998</v>
      </c>
      <c r="J29" s="94">
        <f>J9+J12+J13+J14+J16+J18+J20+J23+J24+J26</f>
        <v>205.947</v>
      </c>
      <c r="K29" s="94">
        <f>K9+K12+K13+K14+K16+K18+K19+K23+K24+K26</f>
        <v>0</v>
      </c>
      <c r="L29" s="94">
        <f>L9+L12+L13+L14+L16+L18+L19+L23+L24+L26</f>
        <v>2.1999999999999999E-2</v>
      </c>
      <c r="M29" s="94">
        <f>M9+M12+M13+M14+M16+M18+M19+M23+M24+M26</f>
        <v>0</v>
      </c>
      <c r="N29" s="17"/>
      <c r="O29" s="17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x14ac:dyDescent="0.25">
      <c r="A30" s="19"/>
      <c r="B30" s="60"/>
      <c r="C30" s="49"/>
      <c r="D30" s="49"/>
      <c r="E30" s="49"/>
      <c r="F30" s="20"/>
      <c r="G30" s="17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6" x14ac:dyDescent="0.3">
      <c r="A31" s="67"/>
      <c r="B31" s="67"/>
      <c r="C31" s="67"/>
    </row>
    <row r="32" spans="1:24" ht="15.6" x14ac:dyDescent="0.3">
      <c r="A32" s="67"/>
      <c r="B32" s="67"/>
      <c r="C32" s="68"/>
      <c r="D32" s="50"/>
      <c r="E32" s="31"/>
      <c r="F32" s="23"/>
      <c r="G32" s="1"/>
      <c r="H32" s="18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6" x14ac:dyDescent="0.3">
      <c r="A33" s="68"/>
      <c r="B33" s="67"/>
      <c r="C33" s="67"/>
      <c r="D33" s="50"/>
      <c r="E33" s="51"/>
      <c r="F33" s="2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6" x14ac:dyDescent="0.3">
      <c r="A34" s="67"/>
      <c r="B34" s="67"/>
      <c r="C34" s="67"/>
      <c r="D34" s="52"/>
      <c r="E34" s="31"/>
      <c r="F34" s="23"/>
      <c r="G34" s="58"/>
      <c r="H34" s="58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6" x14ac:dyDescent="0.3">
      <c r="A35" s="68"/>
      <c r="B35" s="67"/>
      <c r="C35" s="67"/>
      <c r="D35" s="50"/>
      <c r="E35" s="31"/>
      <c r="F35" s="23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6" x14ac:dyDescent="0.3">
      <c r="A36" s="68"/>
      <c r="B36" s="67"/>
      <c r="C36" s="68"/>
      <c r="D36" s="50"/>
      <c r="E36" s="59"/>
      <c r="F36" s="23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6" x14ac:dyDescent="0.3">
      <c r="A37" s="68"/>
      <c r="B37" s="67"/>
      <c r="C37" s="67"/>
      <c r="D37" s="53"/>
      <c r="E37" s="31"/>
      <c r="F37" s="23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6" x14ac:dyDescent="0.3">
      <c r="A38" s="68"/>
      <c r="B38" s="68"/>
      <c r="C38" s="68"/>
      <c r="D38" s="50"/>
      <c r="E38" s="31"/>
      <c r="F38" s="23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6" x14ac:dyDescent="0.3">
      <c r="A39" s="32"/>
      <c r="B39" s="29"/>
      <c r="D39" s="50"/>
      <c r="E39" s="31"/>
      <c r="F39" s="23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6" x14ac:dyDescent="0.3">
      <c r="A40" s="27"/>
      <c r="B40" s="65"/>
      <c r="D40" s="50"/>
      <c r="E40" s="54"/>
      <c r="F40" s="23"/>
    </row>
    <row r="41" spans="1:24" ht="15.6" x14ac:dyDescent="0.3">
      <c r="A41" s="34"/>
      <c r="B41" s="35"/>
      <c r="D41" s="53"/>
      <c r="E41" s="55"/>
      <c r="F41" s="23"/>
    </row>
    <row r="42" spans="1:24" ht="15.6" x14ac:dyDescent="0.3">
      <c r="A42" s="27"/>
      <c r="B42" s="36"/>
      <c r="C42" s="30"/>
      <c r="D42" s="56"/>
      <c r="E42" s="54"/>
      <c r="F42" s="23"/>
    </row>
    <row r="43" spans="1:24" ht="15.6" x14ac:dyDescent="0.3">
      <c r="A43" s="38"/>
      <c r="B43" s="39"/>
      <c r="C43" s="30"/>
      <c r="D43" s="53"/>
      <c r="E43" s="51"/>
      <c r="F43" s="23"/>
    </row>
    <row r="44" spans="1:24" ht="15.6" x14ac:dyDescent="0.3">
      <c r="A44" s="40"/>
      <c r="B44" s="41"/>
      <c r="C44" s="30"/>
      <c r="D44" s="50"/>
      <c r="E44" s="57"/>
      <c r="F44" s="23"/>
    </row>
    <row r="45" spans="1:24" ht="15.6" x14ac:dyDescent="0.3">
      <c r="A45" s="40"/>
      <c r="B45" s="41"/>
      <c r="C45" s="37"/>
      <c r="D45" s="28"/>
      <c r="E45" s="42"/>
      <c r="F45" s="23"/>
    </row>
    <row r="46" spans="1:24" ht="15.6" x14ac:dyDescent="0.3">
      <c r="A46" s="27"/>
      <c r="B46" s="21"/>
      <c r="C46" s="37"/>
      <c r="D46" s="28"/>
      <c r="E46" s="26"/>
      <c r="F46" s="23"/>
    </row>
    <row r="47" spans="1:24" ht="15.6" x14ac:dyDescent="0.3">
      <c r="A47" s="43"/>
      <c r="B47" s="21"/>
      <c r="C47" s="37"/>
      <c r="D47" s="25"/>
      <c r="E47" s="22"/>
      <c r="F47" s="23"/>
    </row>
    <row r="48" spans="1:24" ht="15.6" x14ac:dyDescent="0.3">
      <c r="A48" s="44"/>
      <c r="B48" s="45"/>
      <c r="C48" s="37"/>
      <c r="D48" s="46"/>
      <c r="E48" s="22"/>
      <c r="F48" s="23"/>
    </row>
    <row r="49" spans="1:6" ht="15.6" x14ac:dyDescent="0.3">
      <c r="A49" s="27"/>
      <c r="B49" s="36"/>
      <c r="C49" s="24"/>
      <c r="D49" s="28"/>
      <c r="E49" s="33"/>
      <c r="F49" s="23"/>
    </row>
    <row r="50" spans="1:6" x14ac:dyDescent="0.3">
      <c r="A50" s="47"/>
      <c r="B50" s="47"/>
      <c r="C50" s="47"/>
      <c r="D50" s="47"/>
      <c r="E50" s="48"/>
      <c r="F50" s="47"/>
    </row>
  </sheetData>
  <sheetProtection formatCells="0" formatColumns="0" formatRows="0" insertColumns="0" insertRows="0" insertHyperlinks="0" deleteColumns="0" deleteRows="0" sort="0" autoFilter="0" pivotTables="0"/>
  <customSheetViews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Султанов Ильхан Ильдусович</cp:lastModifiedBy>
  <dcterms:created xsi:type="dcterms:W3CDTF">2016-07-25T04:23:17Z</dcterms:created>
  <dcterms:modified xsi:type="dcterms:W3CDTF">2019-03-21T10:21:22Z</dcterms:modified>
</cp:coreProperties>
</file>